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" sheetId="1" r:id="rId1"/>
    <sheet name="расшифровка ФОТ" sheetId="2" r:id="rId2"/>
    <sheet name="провайдеры" sheetId="4" r:id="rId3"/>
    <sheet name="Лист1" sheetId="5" r:id="rId4"/>
  </sheets>
  <calcPr calcId="124519"/>
</workbook>
</file>

<file path=xl/calcChain.xml><?xml version="1.0" encoding="utf-8"?>
<calcChain xmlns="http://schemas.openxmlformats.org/spreadsheetml/2006/main">
  <c r="B32" i="1"/>
  <c r="B33"/>
  <c r="B34"/>
  <c r="B31"/>
  <c r="B14"/>
  <c r="C13"/>
  <c r="B11"/>
  <c r="B10"/>
  <c r="F48"/>
  <c r="D30"/>
  <c r="C30"/>
  <c r="B30"/>
  <c r="E30" s="1"/>
  <c r="B48" l="1"/>
  <c r="F30"/>
  <c r="F26" l="1"/>
  <c r="E26"/>
  <c r="D26"/>
  <c r="C26"/>
  <c r="F25"/>
  <c r="E25"/>
  <c r="D25"/>
  <c r="C25"/>
  <c r="E11"/>
  <c r="C11"/>
  <c r="B46"/>
  <c r="E46" s="1"/>
  <c r="B40"/>
  <c r="F40" s="1"/>
  <c r="B43"/>
  <c r="F43" s="1"/>
  <c r="F45"/>
  <c r="B45" s="1"/>
  <c r="F44"/>
  <c r="B44" s="1"/>
  <c r="B47"/>
  <c r="B36"/>
  <c r="B39"/>
  <c r="B42"/>
  <c r="E42" s="1"/>
  <c r="B38"/>
  <c r="B37"/>
  <c r="B29"/>
  <c r="D29" s="1"/>
  <c r="B35"/>
  <c r="B27"/>
  <c r="C27" s="1"/>
  <c r="F28"/>
  <c r="E28"/>
  <c r="D28"/>
  <c r="C28"/>
  <c r="F41"/>
  <c r="E41"/>
  <c r="D41"/>
  <c r="C41"/>
  <c r="B24"/>
  <c r="F13"/>
  <c r="F10"/>
  <c r="C22" i="2"/>
  <c r="B22"/>
  <c r="D21"/>
  <c r="E21" s="1"/>
  <c r="E20"/>
  <c r="F20" s="1"/>
  <c r="D20"/>
  <c r="D19"/>
  <c r="E18"/>
  <c r="D18"/>
  <c r="F18" s="1"/>
  <c r="D17"/>
  <c r="D22" s="1"/>
  <c r="C13"/>
  <c r="B13"/>
  <c r="D12"/>
  <c r="E12" s="1"/>
  <c r="E11"/>
  <c r="F11" s="1"/>
  <c r="D11"/>
  <c r="D10"/>
  <c r="E10" s="1"/>
  <c r="E9"/>
  <c r="D9"/>
  <c r="F9" s="1"/>
  <c r="D8"/>
  <c r="E8" s="1"/>
  <c r="E7"/>
  <c r="F7" s="1"/>
  <c r="D7"/>
  <c r="D6"/>
  <c r="E5"/>
  <c r="D5"/>
  <c r="D13" s="1"/>
  <c r="F19" i="1" l="1"/>
  <c r="F50" s="1"/>
  <c r="B13"/>
  <c r="B19" s="1"/>
  <c r="F29"/>
  <c r="E40"/>
  <c r="C46"/>
  <c r="D46"/>
  <c r="F46"/>
  <c r="C42"/>
  <c r="F42"/>
  <c r="D42"/>
  <c r="E43"/>
  <c r="F27"/>
  <c r="D40"/>
  <c r="E27"/>
  <c r="D43"/>
  <c r="C40"/>
  <c r="D27"/>
  <c r="C43"/>
  <c r="E29"/>
  <c r="C29"/>
  <c r="E13" i="2"/>
  <c r="F10"/>
  <c r="E6"/>
  <c r="F6" s="1"/>
  <c r="E19"/>
  <c r="F19" s="1"/>
  <c r="F8"/>
  <c r="F12"/>
  <c r="F21"/>
  <c r="F5"/>
  <c r="E17"/>
  <c r="E22" l="1"/>
  <c r="F17"/>
  <c r="F22" s="1"/>
  <c r="F13"/>
  <c r="I9" i="4" l="1"/>
  <c r="C9"/>
  <c r="J11"/>
  <c r="G11"/>
  <c r="F9"/>
  <c r="I11"/>
  <c r="F11"/>
  <c r="F8"/>
  <c r="C8"/>
  <c r="E13" i="1"/>
  <c r="E19" s="1"/>
  <c r="D13"/>
  <c r="D19" s="1"/>
  <c r="C19"/>
  <c r="B18"/>
  <c r="B17"/>
  <c r="L7" i="4"/>
  <c r="L10"/>
  <c r="K7"/>
  <c r="L6"/>
  <c r="K6"/>
  <c r="L9" l="1"/>
  <c r="K9"/>
  <c r="L8"/>
  <c r="D11"/>
  <c r="K8"/>
  <c r="C11"/>
  <c r="K11" s="1"/>
  <c r="K10"/>
  <c r="D10" i="1"/>
  <c r="E10"/>
  <c r="C10"/>
  <c r="B15"/>
  <c r="L11" i="4" l="1"/>
  <c r="B12" i="1"/>
  <c r="B50" l="1"/>
  <c r="E23" l="1"/>
  <c r="D23"/>
  <c r="C23"/>
  <c r="E8"/>
  <c r="D8"/>
  <c r="C8"/>
  <c r="B8" l="1"/>
  <c r="B23"/>
  <c r="D48" l="1"/>
  <c r="E48"/>
  <c r="E50" s="1"/>
  <c r="D50" l="1"/>
  <c r="C48"/>
  <c r="C50" s="1"/>
</calcChain>
</file>

<file path=xl/sharedStrings.xml><?xml version="1.0" encoding="utf-8"?>
<sst xmlns="http://schemas.openxmlformats.org/spreadsheetml/2006/main" count="105" uniqueCount="79">
  <si>
    <t>Начислено</t>
  </si>
  <si>
    <t>Дома</t>
  </si>
  <si>
    <t>Расходы</t>
  </si>
  <si>
    <t>оплачено</t>
  </si>
  <si>
    <t>Жители</t>
  </si>
  <si>
    <t xml:space="preserve"> ФОТ АУП</t>
  </si>
  <si>
    <t>наименованоние должности</t>
  </si>
  <si>
    <t>Страховые взосы</t>
  </si>
  <si>
    <t>Затраты в год</t>
  </si>
  <si>
    <t>Генеральный директор</t>
  </si>
  <si>
    <t>Главный бухгалтер</t>
  </si>
  <si>
    <t>Юрист</t>
  </si>
  <si>
    <t>Бухгалтер РКЦ</t>
  </si>
  <si>
    <t>Экономист</t>
  </si>
  <si>
    <t>Главный инженер</t>
  </si>
  <si>
    <t>Специалист договорного отдела</t>
  </si>
  <si>
    <t>ИТОГО</t>
  </si>
  <si>
    <t>Количество штатных единиц</t>
  </si>
  <si>
    <t>Оклад</t>
  </si>
  <si>
    <t>ФОТ в месяц</t>
  </si>
  <si>
    <t xml:space="preserve"> ФОТ РАБОЧИЕ</t>
  </si>
  <si>
    <t>Специалист АДС</t>
  </si>
  <si>
    <t>Электрик</t>
  </si>
  <si>
    <t>Сантехник</t>
  </si>
  <si>
    <t>Дворник</t>
  </si>
  <si>
    <t>Уборщица</t>
  </si>
  <si>
    <t>Расшифровка Фонда оплаты труда</t>
  </si>
  <si>
    <t xml:space="preserve">       Отчет </t>
  </si>
  <si>
    <t>управляющей организации  ООО "ЭкоМир"</t>
  </si>
  <si>
    <t>Общая площадь дома</t>
  </si>
  <si>
    <t>Застройщик</t>
  </si>
  <si>
    <t>Заработная плата+начисления на ФОТ АУП</t>
  </si>
  <si>
    <t>Заработная плата+начисления на ФОТ Рабочие</t>
  </si>
  <si>
    <t>Начисления</t>
  </si>
  <si>
    <t>Аренда офисного помещения</t>
  </si>
  <si>
    <t>Общая площадь           дома</t>
  </si>
  <si>
    <t>Итого затрат в год</t>
  </si>
  <si>
    <t>Провайдеры</t>
  </si>
  <si>
    <t>ООО "Дрим Лайн"</t>
  </si>
  <si>
    <t>12/1</t>
  </si>
  <si>
    <t>Расшифровка платы взымаемой с интернет-провайдеров</t>
  </si>
  <si>
    <t>ПАО "Ростелеком"</t>
  </si>
  <si>
    <t>ООО "Зенком"</t>
  </si>
  <si>
    <t>ООО "Новая линия"</t>
  </si>
  <si>
    <t>ООО "Объединенные сети"</t>
  </si>
  <si>
    <t>Почтовые услуги</t>
  </si>
  <si>
    <t>Банковские услуги</t>
  </si>
  <si>
    <t>Материалы для обслуживания  ремонта МКД</t>
  </si>
  <si>
    <t>Делопроизводитель</t>
  </si>
  <si>
    <t>Плата за месяц</t>
  </si>
  <si>
    <t>Начислено за год</t>
  </si>
  <si>
    <t>Итого начислено</t>
  </si>
  <si>
    <t>Оплачено за год</t>
  </si>
  <si>
    <t>ХХХХХХХХХХХ</t>
  </si>
  <si>
    <t>Итого собрано</t>
  </si>
  <si>
    <t>1000/600</t>
  </si>
  <si>
    <t>1000/900</t>
  </si>
  <si>
    <t>по услугам, предоставляемым за отчетный период 2020 г.</t>
  </si>
  <si>
    <t>Обслуживание программы 1С</t>
  </si>
  <si>
    <t>Канцелярские товары</t>
  </si>
  <si>
    <t>Замена тяговых канатов</t>
  </si>
  <si>
    <t>Обслуживание программы Контур.Экстерн</t>
  </si>
  <si>
    <t>Замена фотобарьера</t>
  </si>
  <si>
    <t>Ремонт асфальтобетонного покрытия</t>
  </si>
  <si>
    <t>Замена подшипников лебедки</t>
  </si>
  <si>
    <t>Ведение регистрационного учета граждан</t>
  </si>
  <si>
    <t>Итого затрат</t>
  </si>
  <si>
    <t xml:space="preserve">Процент распределения затрат </t>
  </si>
  <si>
    <t>Электроснабжение в целях содержания общего мущества МКД</t>
  </si>
  <si>
    <t>Холодное водоснабжение в целях содержания общего мущества МКД</t>
  </si>
  <si>
    <t>Водоотвдение в целях содержания общего мущества МКД</t>
  </si>
  <si>
    <t>Госпошлина, выписки из ЕГРН</t>
  </si>
  <si>
    <t xml:space="preserve">Всего собрано средств за год </t>
  </si>
  <si>
    <t>Содержание и ремонт</t>
  </si>
  <si>
    <t>Работы по замене тормозных дисков лебедки</t>
  </si>
  <si>
    <t>Периодическая поверка тепосчетчика/ выписка дубликата паспорта</t>
  </si>
  <si>
    <t>Установка металлической противопожарной двери</t>
  </si>
  <si>
    <t>Приведение схемы включения  и технологического присоединения МКД</t>
  </si>
  <si>
    <t>Горячее водоснабжение в целях содержания общего мущества МКД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</si>
</sst>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i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Fill="1" applyBorder="1"/>
    <xf numFmtId="0" fontId="0" fillId="0" borderId="1" xfId="0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4" fontId="0" fillId="0" borderId="6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7" fillId="0" borderId="0" xfId="0" applyFont="1" applyFill="1"/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/>
    <xf numFmtId="0" fontId="8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1" fillId="0" borderId="8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0" fillId="0" borderId="1" xfId="0" applyNumberFormat="1" applyFont="1" applyFill="1" applyBorder="1"/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64" fontId="0" fillId="0" borderId="0" xfId="0" applyNumberFormat="1" applyFill="1"/>
    <xf numFmtId="4" fontId="0" fillId="0" borderId="1" xfId="0" applyNumberFormat="1" applyFill="1" applyBorder="1" applyAlignment="1">
      <alignment horizontal="right" vertical="center"/>
    </xf>
    <xf numFmtId="4" fontId="1" fillId="0" borderId="0" xfId="0" applyNumberFormat="1" applyFont="1" applyFill="1"/>
    <xf numFmtId="4" fontId="0" fillId="0" borderId="0" xfId="0" applyNumberFormat="1" applyFill="1"/>
    <xf numFmtId="4" fontId="0" fillId="0" borderId="1" xfId="0" applyNumberFormat="1" applyFill="1" applyBorder="1" applyAlignment="1"/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topLeftCell="A34" workbookViewId="0">
      <selection activeCell="L28" sqref="L28"/>
    </sheetView>
  </sheetViews>
  <sheetFormatPr defaultRowHeight="15"/>
  <cols>
    <col min="1" max="1" width="45.85546875" style="16" customWidth="1"/>
    <col min="2" max="2" width="18.7109375" style="16" customWidth="1"/>
    <col min="3" max="3" width="16.28515625" style="16" customWidth="1"/>
    <col min="4" max="4" width="14.5703125" style="16" customWidth="1"/>
    <col min="5" max="5" width="15.5703125" style="16" customWidth="1"/>
    <col min="6" max="6" width="14.28515625" style="59" customWidth="1"/>
    <col min="7" max="16384" width="9.140625" style="16"/>
  </cols>
  <sheetData>
    <row r="1" spans="1:9" s="18" customFormat="1" ht="15.75" customHeight="1">
      <c r="C1" s="30"/>
      <c r="D1" s="30"/>
      <c r="E1" s="31"/>
      <c r="F1" s="32"/>
    </row>
    <row r="2" spans="1:9" s="18" customFormat="1" ht="15.75" customHeight="1">
      <c r="A2" s="69" t="s">
        <v>27</v>
      </c>
      <c r="B2" s="69"/>
      <c r="C2" s="69"/>
      <c r="D2" s="69"/>
      <c r="E2" s="69"/>
      <c r="F2" s="33"/>
      <c r="G2" s="34"/>
      <c r="H2" s="34"/>
      <c r="I2" s="34"/>
    </row>
    <row r="3" spans="1:9" s="18" customFormat="1" ht="15.75" customHeight="1">
      <c r="A3" s="70" t="s">
        <v>28</v>
      </c>
      <c r="B3" s="70"/>
      <c r="C3" s="70"/>
      <c r="D3" s="70"/>
      <c r="E3" s="70"/>
      <c r="F3" s="35"/>
      <c r="G3" s="36"/>
      <c r="H3" s="36"/>
      <c r="I3" s="36"/>
    </row>
    <row r="4" spans="1:9" s="18" customFormat="1" ht="15.75">
      <c r="A4" s="71" t="s">
        <v>57</v>
      </c>
      <c r="B4" s="71"/>
      <c r="C4" s="71"/>
      <c r="D4" s="71"/>
      <c r="E4" s="71"/>
      <c r="F4" s="37"/>
      <c r="G4" s="38"/>
      <c r="H4" s="38"/>
      <c r="I4" s="38"/>
    </row>
    <row r="6" spans="1:9">
      <c r="A6" s="73" t="s">
        <v>33</v>
      </c>
      <c r="B6" s="72" t="s">
        <v>35</v>
      </c>
      <c r="C6" s="76" t="s">
        <v>1</v>
      </c>
      <c r="D6" s="76"/>
      <c r="E6" s="76"/>
      <c r="F6" s="76"/>
    </row>
    <row r="7" spans="1:9">
      <c r="A7" s="74"/>
      <c r="B7" s="72"/>
      <c r="C7" s="39">
        <v>12</v>
      </c>
      <c r="D7" s="40" t="s">
        <v>39</v>
      </c>
      <c r="E7" s="41">
        <v>16</v>
      </c>
      <c r="F7" s="42">
        <v>19</v>
      </c>
    </row>
    <row r="8" spans="1:9">
      <c r="A8" s="75"/>
      <c r="B8" s="43">
        <f>C8+D8+E8</f>
        <v>32931.699999999997</v>
      </c>
      <c r="C8" s="13">
        <f>14451.9+1452.7</f>
        <v>15904.6</v>
      </c>
      <c r="D8" s="14">
        <f>8003.7+808.4</f>
        <v>8812.1</v>
      </c>
      <c r="E8" s="14">
        <f>7112.5+1102.5</f>
        <v>8215</v>
      </c>
      <c r="F8" s="14">
        <v>2461.3000000000002</v>
      </c>
    </row>
    <row r="9" spans="1:9">
      <c r="A9" s="63" t="s">
        <v>73</v>
      </c>
      <c r="B9" s="64"/>
      <c r="C9" s="64"/>
      <c r="D9" s="64"/>
      <c r="E9" s="64"/>
      <c r="F9" s="65"/>
    </row>
    <row r="10" spans="1:9">
      <c r="A10" s="44" t="s">
        <v>0</v>
      </c>
      <c r="B10" s="45">
        <f>C10+D10+E10+F10</f>
        <v>13525909.43</v>
      </c>
      <c r="C10" s="45">
        <f>C11+C12</f>
        <v>6338367.3700000001</v>
      </c>
      <c r="D10" s="45">
        <f t="shared" ref="D10:F10" si="0">D11+D12</f>
        <v>3670470.15</v>
      </c>
      <c r="E10" s="45">
        <f t="shared" si="0"/>
        <v>3126334.32</v>
      </c>
      <c r="F10" s="45">
        <f t="shared" si="0"/>
        <v>390737.59</v>
      </c>
    </row>
    <row r="11" spans="1:9">
      <c r="A11" s="4" t="s">
        <v>4</v>
      </c>
      <c r="B11" s="46">
        <f>C11+D11+E11+F11</f>
        <v>13485081.52</v>
      </c>
      <c r="C11" s="11">
        <f>6338367.37-C12</f>
        <v>6298442.8200000003</v>
      </c>
      <c r="D11" s="11">
        <v>3670470.15</v>
      </c>
      <c r="E11" s="11">
        <f>3126334.32-E12</f>
        <v>3125430.96</v>
      </c>
      <c r="F11" s="11">
        <v>390737.59</v>
      </c>
    </row>
    <row r="12" spans="1:9">
      <c r="A12" s="4" t="s">
        <v>30</v>
      </c>
      <c r="B12" s="46">
        <f>C12+D12+E12</f>
        <v>40827.910000000003</v>
      </c>
      <c r="C12" s="11">
        <v>39924.550000000003</v>
      </c>
      <c r="D12" s="11">
        <v>0</v>
      </c>
      <c r="E12" s="11">
        <v>903.36</v>
      </c>
      <c r="F12" s="11">
        <v>0</v>
      </c>
    </row>
    <row r="13" spans="1:9">
      <c r="A13" s="44" t="s">
        <v>3</v>
      </c>
      <c r="B13" s="45">
        <f>C13+D13+E13+F13</f>
        <v>12643406.960000001</v>
      </c>
      <c r="C13" s="45">
        <f>C14+C15</f>
        <v>5562123.3300000001</v>
      </c>
      <c r="D13" s="45">
        <f>D14+D15</f>
        <v>3651282.41</v>
      </c>
      <c r="E13" s="45">
        <f>E14+E15</f>
        <v>3148422.88</v>
      </c>
      <c r="F13" s="45">
        <f>F14+F15</f>
        <v>281578.34000000003</v>
      </c>
    </row>
    <row r="14" spans="1:9">
      <c r="A14" s="4" t="s">
        <v>4</v>
      </c>
      <c r="B14" s="46">
        <f>C14+D14+E14+F14</f>
        <v>12643406.960000001</v>
      </c>
      <c r="C14" s="11">
        <v>5562123.3300000001</v>
      </c>
      <c r="D14" s="11">
        <v>3651282.41</v>
      </c>
      <c r="E14" s="11">
        <v>3148422.88</v>
      </c>
      <c r="F14" s="11">
        <v>281578.34000000003</v>
      </c>
    </row>
    <row r="15" spans="1:9" ht="15.75" customHeight="1">
      <c r="A15" s="4" t="s">
        <v>30</v>
      </c>
      <c r="B15" s="46">
        <f t="shared" ref="B15" si="1">C15+D15+E15</f>
        <v>0</v>
      </c>
      <c r="C15" s="11">
        <v>0</v>
      </c>
      <c r="D15" s="11">
        <v>0</v>
      </c>
      <c r="E15" s="11">
        <v>0</v>
      </c>
      <c r="F15" s="11">
        <v>0</v>
      </c>
    </row>
    <row r="16" spans="1:9">
      <c r="A16" s="63" t="s">
        <v>37</v>
      </c>
      <c r="B16" s="64"/>
      <c r="C16" s="64"/>
      <c r="D16" s="64"/>
      <c r="E16" s="64"/>
      <c r="F16" s="65"/>
    </row>
    <row r="17" spans="1:7">
      <c r="A17" s="4" t="s">
        <v>0</v>
      </c>
      <c r="B17" s="46">
        <f>C17+D17+E17</f>
        <v>105087</v>
      </c>
      <c r="C17" s="46">
        <v>43051</v>
      </c>
      <c r="D17" s="46">
        <v>35236</v>
      </c>
      <c r="E17" s="46">
        <v>26800</v>
      </c>
      <c r="F17" s="11">
        <v>0</v>
      </c>
    </row>
    <row r="18" spans="1:7">
      <c r="A18" s="4" t="s">
        <v>3</v>
      </c>
      <c r="B18" s="46">
        <f>C18+D18+E18</f>
        <v>115887</v>
      </c>
      <c r="C18" s="46">
        <v>47251</v>
      </c>
      <c r="D18" s="46">
        <v>38536</v>
      </c>
      <c r="E18" s="46">
        <v>30100</v>
      </c>
      <c r="F18" s="11">
        <v>0</v>
      </c>
    </row>
    <row r="19" spans="1:7">
      <c r="A19" s="10" t="s">
        <v>72</v>
      </c>
      <c r="B19" s="47">
        <f>B13+B18</f>
        <v>12759293.960000001</v>
      </c>
      <c r="C19" s="47">
        <f>C13+C18</f>
        <v>5609374.3300000001</v>
      </c>
      <c r="D19" s="47">
        <f>D13+D18</f>
        <v>3689818.41</v>
      </c>
      <c r="E19" s="47">
        <f>E13+E18</f>
        <v>3178522.88</v>
      </c>
      <c r="F19" s="47">
        <f>F13+F18</f>
        <v>281578.34000000003</v>
      </c>
    </row>
    <row r="21" spans="1:7">
      <c r="A21" s="66" t="s">
        <v>2</v>
      </c>
      <c r="B21" s="67" t="s">
        <v>66</v>
      </c>
      <c r="C21" s="76" t="s">
        <v>1</v>
      </c>
      <c r="D21" s="76"/>
      <c r="E21" s="76"/>
      <c r="F21" s="76"/>
    </row>
    <row r="22" spans="1:7">
      <c r="A22" s="66"/>
      <c r="B22" s="68"/>
      <c r="C22" s="48">
        <v>12</v>
      </c>
      <c r="D22" s="49" t="s">
        <v>39</v>
      </c>
      <c r="E22" s="48">
        <v>16</v>
      </c>
      <c r="F22" s="50">
        <v>19</v>
      </c>
    </row>
    <row r="23" spans="1:7" ht="15.75" customHeight="1">
      <c r="A23" s="51" t="s">
        <v>29</v>
      </c>
      <c r="B23" s="52">
        <f>C23+D23+E23</f>
        <v>32931.699999999997</v>
      </c>
      <c r="C23" s="14">
        <f>14451.9+1452.7</f>
        <v>15904.6</v>
      </c>
      <c r="D23" s="14">
        <f>8003.7+808.4</f>
        <v>8812.1</v>
      </c>
      <c r="E23" s="14">
        <f>7112.5+1102.5</f>
        <v>8215</v>
      </c>
      <c r="F23" s="14">
        <v>2461.3000000000002</v>
      </c>
    </row>
    <row r="24" spans="1:7" ht="30" customHeight="1">
      <c r="A24" s="53" t="s">
        <v>67</v>
      </c>
      <c r="B24" s="54">
        <f>C24+D24+E24+F24</f>
        <v>1</v>
      </c>
      <c r="C24" s="54">
        <v>0.44940000000000002</v>
      </c>
      <c r="D24" s="54">
        <v>0.249</v>
      </c>
      <c r="E24" s="54">
        <v>0.2321</v>
      </c>
      <c r="F24" s="54">
        <v>6.9500000000000006E-2</v>
      </c>
    </row>
    <row r="25" spans="1:7" ht="30" customHeight="1">
      <c r="A25" s="55" t="s">
        <v>31</v>
      </c>
      <c r="B25" s="11">
        <v>6327720</v>
      </c>
      <c r="C25" s="12">
        <f>B25*C24</f>
        <v>2843677.3680000002</v>
      </c>
      <c r="D25" s="12">
        <f>B25*D24</f>
        <v>1575602.28</v>
      </c>
      <c r="E25" s="12">
        <f>B25*E24</f>
        <v>1468663.8119999999</v>
      </c>
      <c r="F25" s="11">
        <f>B25*F24</f>
        <v>439776.54000000004</v>
      </c>
      <c r="G25" s="56"/>
    </row>
    <row r="26" spans="1:7" ht="30" customHeight="1">
      <c r="A26" s="55" t="s">
        <v>32</v>
      </c>
      <c r="B26" s="11">
        <v>3421656</v>
      </c>
      <c r="C26" s="12">
        <f>B26*C24</f>
        <v>1537692.2064</v>
      </c>
      <c r="D26" s="12">
        <f>B26*D24</f>
        <v>851992.34400000004</v>
      </c>
      <c r="E26" s="12">
        <f>B26*E24</f>
        <v>794166.35759999999</v>
      </c>
      <c r="F26" s="11">
        <f>B26*F24</f>
        <v>237805.09200000003</v>
      </c>
      <c r="G26" s="56"/>
    </row>
    <row r="27" spans="1:7" ht="15" customHeight="1">
      <c r="A27" s="4" t="s">
        <v>45</v>
      </c>
      <c r="B27" s="11">
        <f>10508.44+11602.83+3841.49</f>
        <v>25952.760000000002</v>
      </c>
      <c r="C27" s="57">
        <f>B27*C24</f>
        <v>11663.170344000002</v>
      </c>
      <c r="D27" s="57">
        <f>B27*D24</f>
        <v>6462.2372400000004</v>
      </c>
      <c r="E27" s="57">
        <f>B27*E24</f>
        <v>6023.6355960000001</v>
      </c>
      <c r="F27" s="11">
        <f>B27*F24</f>
        <v>1803.7168200000003</v>
      </c>
    </row>
    <row r="28" spans="1:7" ht="15" customHeight="1">
      <c r="A28" s="4" t="s">
        <v>46</v>
      </c>
      <c r="B28" s="11">
        <v>404411.15</v>
      </c>
      <c r="C28" s="57">
        <f>B28*C24</f>
        <v>181742.37081000002</v>
      </c>
      <c r="D28" s="57">
        <f>B28*D24</f>
        <v>100698.37635000001</v>
      </c>
      <c r="E28" s="57">
        <f>B28*E24</f>
        <v>93863.827915000002</v>
      </c>
      <c r="F28" s="11">
        <f>B28*F24</f>
        <v>28106.574925000004</v>
      </c>
    </row>
    <row r="29" spans="1:7" ht="28.5" customHeight="1">
      <c r="A29" s="55" t="s">
        <v>71</v>
      </c>
      <c r="B29" s="12">
        <f>12955+100</f>
        <v>13055</v>
      </c>
      <c r="C29" s="12">
        <f>B29*C24</f>
        <v>5866.9170000000004</v>
      </c>
      <c r="D29" s="12">
        <f>B29*D24</f>
        <v>3250.6950000000002</v>
      </c>
      <c r="E29" s="12">
        <f>B29*E24</f>
        <v>3030.0655000000002</v>
      </c>
      <c r="F29" s="11">
        <f>B29*F24</f>
        <v>907.3225000000001</v>
      </c>
    </row>
    <row r="30" spans="1:7" ht="33" customHeight="1">
      <c r="A30" s="55" t="s">
        <v>47</v>
      </c>
      <c r="B30" s="11">
        <f>119389.84+12500+2100000</f>
        <v>2231889.84</v>
      </c>
      <c r="C30" s="12">
        <f>B30*C24</f>
        <v>1003011.294096</v>
      </c>
      <c r="D30" s="12">
        <f>B30*D24</f>
        <v>555740.57016</v>
      </c>
      <c r="E30" s="12">
        <f>B30*E24</f>
        <v>518021.631864</v>
      </c>
      <c r="F30" s="11">
        <f>B30*F24</f>
        <v>155116.34388</v>
      </c>
    </row>
    <row r="31" spans="1:7" ht="33" customHeight="1">
      <c r="A31" s="61" t="s">
        <v>68</v>
      </c>
      <c r="B31" s="60">
        <f>C31+D31+E31+F31</f>
        <v>885879.2699999999</v>
      </c>
      <c r="C31" s="12">
        <v>395421.92</v>
      </c>
      <c r="D31" s="12">
        <v>259576.66</v>
      </c>
      <c r="E31" s="12">
        <v>226788.46</v>
      </c>
      <c r="F31" s="11">
        <v>4092.23</v>
      </c>
    </row>
    <row r="32" spans="1:7" ht="33" customHeight="1">
      <c r="A32" s="61" t="s">
        <v>78</v>
      </c>
      <c r="B32" s="60">
        <f t="shared" ref="B32:B34" si="2">C32+D32+E32+F32</f>
        <v>80098.590000000011</v>
      </c>
      <c r="C32" s="12">
        <v>34966.29</v>
      </c>
      <c r="D32" s="12">
        <v>22953.79</v>
      </c>
      <c r="E32" s="12">
        <v>19948.41</v>
      </c>
      <c r="F32" s="11">
        <v>2230.1</v>
      </c>
    </row>
    <row r="33" spans="1:6" ht="33" customHeight="1">
      <c r="A33" s="61" t="s">
        <v>69</v>
      </c>
      <c r="B33" s="60">
        <f t="shared" si="2"/>
        <v>11080.34</v>
      </c>
      <c r="C33" s="12">
        <v>4735.59</v>
      </c>
      <c r="D33" s="12">
        <v>3108.7</v>
      </c>
      <c r="E33" s="12">
        <v>2929.41</v>
      </c>
      <c r="F33" s="11">
        <v>306.64</v>
      </c>
    </row>
    <row r="34" spans="1:6" ht="33" customHeight="1">
      <c r="A34" s="61" t="s">
        <v>70</v>
      </c>
      <c r="B34" s="60">
        <f t="shared" si="2"/>
        <v>33426.9</v>
      </c>
      <c r="C34" s="12">
        <v>15858.73</v>
      </c>
      <c r="D34" s="12">
        <v>10410.540000000001</v>
      </c>
      <c r="E34" s="12">
        <v>6154.08</v>
      </c>
      <c r="F34" s="11">
        <v>1003.55</v>
      </c>
    </row>
    <row r="35" spans="1:6" ht="15" customHeight="1">
      <c r="A35" s="62" t="s">
        <v>60</v>
      </c>
      <c r="B35" s="11">
        <f>C35+D35+E35+F35</f>
        <v>153507</v>
      </c>
      <c r="C35" s="12">
        <v>0</v>
      </c>
      <c r="D35" s="12">
        <v>153507</v>
      </c>
      <c r="E35" s="12">
        <v>0</v>
      </c>
      <c r="F35" s="11">
        <v>0</v>
      </c>
    </row>
    <row r="36" spans="1:6" ht="15" customHeight="1">
      <c r="A36" s="62" t="s">
        <v>64</v>
      </c>
      <c r="B36" s="11">
        <f>C36+D36+E36+F36</f>
        <v>51332</v>
      </c>
      <c r="C36" s="12">
        <v>51332</v>
      </c>
      <c r="D36" s="12">
        <v>0</v>
      </c>
      <c r="E36" s="12">
        <v>0</v>
      </c>
      <c r="F36" s="11">
        <v>0</v>
      </c>
    </row>
    <row r="37" spans="1:6" ht="15" customHeight="1">
      <c r="A37" s="4" t="s">
        <v>62</v>
      </c>
      <c r="B37" s="11">
        <f>C37+D37+E37+F37</f>
        <v>48967.6</v>
      </c>
      <c r="C37" s="12">
        <v>39111.599999999999</v>
      </c>
      <c r="D37" s="12">
        <v>9856</v>
      </c>
      <c r="E37" s="12">
        <v>0</v>
      </c>
      <c r="F37" s="11">
        <v>0</v>
      </c>
    </row>
    <row r="38" spans="1:6" ht="28.5" customHeight="1">
      <c r="A38" s="55" t="s">
        <v>74</v>
      </c>
      <c r="B38" s="11">
        <f>C38+D38+E38+F38</f>
        <v>115000</v>
      </c>
      <c r="C38" s="12">
        <v>115000</v>
      </c>
      <c r="D38" s="12">
        <v>0</v>
      </c>
      <c r="E38" s="12">
        <v>0</v>
      </c>
      <c r="F38" s="11">
        <v>0</v>
      </c>
    </row>
    <row r="39" spans="1:6" ht="15" customHeight="1">
      <c r="A39" s="4" t="s">
        <v>63</v>
      </c>
      <c r="B39" s="11">
        <f>C39+D39+E39+F39</f>
        <v>14227.94</v>
      </c>
      <c r="C39" s="12">
        <v>14227.94</v>
      </c>
      <c r="D39" s="12">
        <v>0</v>
      </c>
      <c r="E39" s="12">
        <v>0</v>
      </c>
      <c r="F39" s="11">
        <v>0</v>
      </c>
    </row>
    <row r="40" spans="1:6" ht="15" customHeight="1">
      <c r="A40" s="4" t="s">
        <v>34</v>
      </c>
      <c r="B40" s="11">
        <f>18650*12+2815+2027</f>
        <v>228642</v>
      </c>
      <c r="C40" s="12">
        <f>B40*C24</f>
        <v>102751.7148</v>
      </c>
      <c r="D40" s="12">
        <f>B40*D24</f>
        <v>56931.858</v>
      </c>
      <c r="E40" s="12">
        <f>B40*E24</f>
        <v>53067.808199999999</v>
      </c>
      <c r="F40" s="12">
        <f>B40*F24</f>
        <v>15890.619000000001</v>
      </c>
    </row>
    <row r="41" spans="1:6" ht="15" customHeight="1">
      <c r="A41" s="4" t="s">
        <v>58</v>
      </c>
      <c r="B41" s="11">
        <v>163179</v>
      </c>
      <c r="C41" s="12">
        <f>B41*C24</f>
        <v>73332.642600000006</v>
      </c>
      <c r="D41" s="12">
        <f>B41*D24</f>
        <v>40631.570999999996</v>
      </c>
      <c r="E41" s="12">
        <f>B41*E24</f>
        <v>37873.8459</v>
      </c>
      <c r="F41" s="11">
        <f>B41*F24</f>
        <v>11340.940500000001</v>
      </c>
    </row>
    <row r="42" spans="1:6" ht="30.75" customHeight="1">
      <c r="A42" s="55" t="s">
        <v>61</v>
      </c>
      <c r="B42" s="11">
        <f>900+17790</f>
        <v>18690</v>
      </c>
      <c r="C42" s="12">
        <f>B42*C24</f>
        <v>8399.2860000000001</v>
      </c>
      <c r="D42" s="12">
        <f>B42*D24</f>
        <v>4653.8100000000004</v>
      </c>
      <c r="E42" s="12">
        <f>B42*E24</f>
        <v>4337.9489999999996</v>
      </c>
      <c r="F42" s="11">
        <f>B42*F24</f>
        <v>1298.9550000000002</v>
      </c>
    </row>
    <row r="43" spans="1:6" ht="15" customHeight="1">
      <c r="A43" s="4" t="s">
        <v>59</v>
      </c>
      <c r="B43" s="11">
        <f>3030.03+8420.02+17533.42+7835.22</f>
        <v>36818.69</v>
      </c>
      <c r="C43" s="12">
        <f>B43*C24</f>
        <v>16546.319286000002</v>
      </c>
      <c r="D43" s="12">
        <f>B43*D24</f>
        <v>9167.8538100000005</v>
      </c>
      <c r="E43" s="12">
        <f>B43*E24</f>
        <v>8545.6179490000013</v>
      </c>
      <c r="F43" s="11">
        <f>B43*F24</f>
        <v>2558.8989550000006</v>
      </c>
    </row>
    <row r="44" spans="1:6" ht="30" customHeight="1">
      <c r="A44" s="55" t="s">
        <v>77</v>
      </c>
      <c r="B44" s="11">
        <f>C44+D44+E44+F44</f>
        <v>14000</v>
      </c>
      <c r="C44" s="12">
        <v>0</v>
      </c>
      <c r="D44" s="12">
        <v>0</v>
      </c>
      <c r="E44" s="12">
        <v>0</v>
      </c>
      <c r="F44" s="11">
        <f>1000+13000</f>
        <v>14000</v>
      </c>
    </row>
    <row r="45" spans="1:6" ht="30.75" customHeight="1">
      <c r="A45" s="55" t="s">
        <v>75</v>
      </c>
      <c r="B45" s="11">
        <f>C45+D45+E45+F45</f>
        <v>64124</v>
      </c>
      <c r="C45" s="12">
        <v>0</v>
      </c>
      <c r="D45" s="12">
        <v>0</v>
      </c>
      <c r="E45" s="12">
        <v>0</v>
      </c>
      <c r="F45" s="11">
        <f>15120+2220+5000+41784</f>
        <v>64124</v>
      </c>
    </row>
    <row r="46" spans="1:6" ht="29.25" customHeight="1">
      <c r="A46" s="55" t="s">
        <v>65</v>
      </c>
      <c r="B46" s="11">
        <f>71785.51+10491.56+10491.56+10491.56+10491.56</f>
        <v>113751.74999999999</v>
      </c>
      <c r="C46" s="12">
        <f>B46*C24</f>
        <v>51120.036449999992</v>
      </c>
      <c r="D46" s="12">
        <f>B46*D24</f>
        <v>28324.185749999997</v>
      </c>
      <c r="E46" s="12">
        <f>B46*E24</f>
        <v>26401.781174999996</v>
      </c>
      <c r="F46" s="11">
        <f>B46*F24</f>
        <v>7905.7466249999998</v>
      </c>
    </row>
    <row r="47" spans="1:6" ht="30.75" customHeight="1">
      <c r="A47" s="55" t="s">
        <v>76</v>
      </c>
      <c r="B47" s="11">
        <f>C47+D47+E47+F47</f>
        <v>126000</v>
      </c>
      <c r="C47" s="12">
        <v>0</v>
      </c>
      <c r="D47" s="12">
        <v>84000</v>
      </c>
      <c r="E47" s="12">
        <v>42000</v>
      </c>
      <c r="F47" s="11">
        <v>0</v>
      </c>
    </row>
    <row r="48" spans="1:6">
      <c r="A48" s="44" t="s">
        <v>36</v>
      </c>
      <c r="B48" s="45">
        <f>SUM(B25:B47)</f>
        <v>14583409.829999998</v>
      </c>
      <c r="C48" s="45">
        <f>SUM(C25:C47)</f>
        <v>6506457.3957860013</v>
      </c>
      <c r="D48" s="45">
        <f>SUM(D25:D47)</f>
        <v>3776868.4713100009</v>
      </c>
      <c r="E48" s="45">
        <f>SUM(E25:E47)</f>
        <v>3311816.6926990002</v>
      </c>
      <c r="F48" s="45">
        <f>SUM(F25:F47)</f>
        <v>988267.27020500007</v>
      </c>
    </row>
    <row r="49" spans="2:6">
      <c r="C49" s="58"/>
      <c r="D49" s="58"/>
      <c r="E49" s="58"/>
    </row>
    <row r="50" spans="2:6">
      <c r="B50" s="59">
        <f>B19-B48</f>
        <v>-1824115.8699999973</v>
      </c>
      <c r="C50" s="59">
        <f>C19-C48</f>
        <v>-897083.06578600127</v>
      </c>
      <c r="D50" s="59">
        <f>D19-D48</f>
        <v>-87050.061310000718</v>
      </c>
      <c r="E50" s="59">
        <f>E19-E48</f>
        <v>-133293.81269900035</v>
      </c>
      <c r="F50" s="59">
        <f>F19-F48</f>
        <v>-706688.9302050001</v>
      </c>
    </row>
    <row r="51" spans="2:6">
      <c r="B51" s="59"/>
    </row>
  </sheetData>
  <mergeCells count="11">
    <mergeCell ref="A16:F16"/>
    <mergeCell ref="A21:A22"/>
    <mergeCell ref="B21:B22"/>
    <mergeCell ref="A2:E2"/>
    <mergeCell ref="A3:E3"/>
    <mergeCell ref="A4:E4"/>
    <mergeCell ref="B6:B7"/>
    <mergeCell ref="A6:A8"/>
    <mergeCell ref="C21:F21"/>
    <mergeCell ref="C6:F6"/>
    <mergeCell ref="A9:F9"/>
  </mergeCells>
  <pageMargins left="0.46" right="0.11" top="0.35" bottom="0.42" header="0.31496062992125984" footer="0.31496062992125984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G30" sqref="G30"/>
    </sheetView>
  </sheetViews>
  <sheetFormatPr defaultRowHeight="15"/>
  <cols>
    <col min="1" max="1" width="35.7109375" customWidth="1"/>
    <col min="2" max="4" width="17.85546875" customWidth="1"/>
    <col min="5" max="5" width="17.7109375" customWidth="1"/>
    <col min="6" max="6" width="18.85546875" customWidth="1"/>
  </cols>
  <sheetData>
    <row r="1" spans="1:6" ht="33.75">
      <c r="A1" s="78" t="s">
        <v>26</v>
      </c>
      <c r="B1" s="78"/>
      <c r="C1" s="78"/>
      <c r="D1" s="78"/>
      <c r="E1" s="78"/>
      <c r="F1" s="78"/>
    </row>
    <row r="3" spans="1:6">
      <c r="A3" s="77" t="s">
        <v>5</v>
      </c>
      <c r="B3" s="77"/>
      <c r="C3" s="77"/>
      <c r="D3" s="77"/>
      <c r="E3" s="77"/>
      <c r="F3" s="77"/>
    </row>
    <row r="4" spans="1:6" ht="30">
      <c r="A4" s="9" t="s">
        <v>6</v>
      </c>
      <c r="B4" s="8" t="s">
        <v>17</v>
      </c>
      <c r="C4" s="9" t="s">
        <v>18</v>
      </c>
      <c r="D4" s="9" t="s">
        <v>19</v>
      </c>
      <c r="E4" s="9" t="s">
        <v>7</v>
      </c>
      <c r="F4" s="9" t="s">
        <v>8</v>
      </c>
    </row>
    <row r="5" spans="1:6" ht="15" customHeight="1">
      <c r="A5" s="1" t="s">
        <v>9</v>
      </c>
      <c r="B5" s="1">
        <v>1</v>
      </c>
      <c r="C5" s="2">
        <v>70000</v>
      </c>
      <c r="D5" s="2">
        <f>C5*B5</f>
        <v>70000</v>
      </c>
      <c r="E5" s="2">
        <f>D5*30.2%</f>
        <v>21140</v>
      </c>
      <c r="F5" s="2">
        <f>(D5+E5)*12</f>
        <v>1093680</v>
      </c>
    </row>
    <row r="6" spans="1:6" ht="15" customHeight="1">
      <c r="A6" s="1" t="s">
        <v>10</v>
      </c>
      <c r="B6" s="1">
        <v>1</v>
      </c>
      <c r="C6" s="2">
        <v>60000</v>
      </c>
      <c r="D6" s="2">
        <f t="shared" ref="D6:D12" si="0">C6*B6</f>
        <v>60000</v>
      </c>
      <c r="E6" s="2">
        <f t="shared" ref="E6:E12" si="1">D6*30.2%</f>
        <v>18120</v>
      </c>
      <c r="F6" s="2">
        <f t="shared" ref="F6:F12" si="2">(D6+E6)*12</f>
        <v>937440</v>
      </c>
    </row>
    <row r="7" spans="1:6" ht="15" customHeight="1">
      <c r="A7" s="1" t="s">
        <v>14</v>
      </c>
      <c r="B7" s="1">
        <v>1</v>
      </c>
      <c r="C7" s="2">
        <v>60000</v>
      </c>
      <c r="D7" s="2">
        <f t="shared" si="0"/>
        <v>60000</v>
      </c>
      <c r="E7" s="2">
        <f t="shared" si="1"/>
        <v>18120</v>
      </c>
      <c r="F7" s="2">
        <f t="shared" si="2"/>
        <v>937440</v>
      </c>
    </row>
    <row r="8" spans="1:6" ht="15" customHeight="1">
      <c r="A8" s="1" t="s">
        <v>13</v>
      </c>
      <c r="B8" s="1">
        <v>1</v>
      </c>
      <c r="C8" s="2">
        <v>40000</v>
      </c>
      <c r="D8" s="2">
        <f t="shared" si="0"/>
        <v>40000</v>
      </c>
      <c r="E8" s="2">
        <f t="shared" si="1"/>
        <v>12080</v>
      </c>
      <c r="F8" s="2">
        <f t="shared" si="2"/>
        <v>624960</v>
      </c>
    </row>
    <row r="9" spans="1:6" ht="15" customHeight="1">
      <c r="A9" s="1" t="s">
        <v>11</v>
      </c>
      <c r="B9" s="1">
        <v>2</v>
      </c>
      <c r="C9" s="2">
        <v>40000</v>
      </c>
      <c r="D9" s="2">
        <f t="shared" si="0"/>
        <v>80000</v>
      </c>
      <c r="E9" s="2">
        <f t="shared" si="1"/>
        <v>24160</v>
      </c>
      <c r="F9" s="2">
        <f t="shared" si="2"/>
        <v>1249920</v>
      </c>
    </row>
    <row r="10" spans="1:6" ht="15" customHeight="1">
      <c r="A10" s="1" t="s">
        <v>12</v>
      </c>
      <c r="B10" s="1">
        <v>1</v>
      </c>
      <c r="C10" s="2">
        <v>35000</v>
      </c>
      <c r="D10" s="2">
        <f t="shared" si="0"/>
        <v>35000</v>
      </c>
      <c r="E10" s="2">
        <f t="shared" si="1"/>
        <v>10570</v>
      </c>
      <c r="F10" s="2">
        <f t="shared" si="2"/>
        <v>546840</v>
      </c>
    </row>
    <row r="11" spans="1:6" ht="15" customHeight="1">
      <c r="A11" s="5" t="s">
        <v>15</v>
      </c>
      <c r="B11" s="5">
        <v>1</v>
      </c>
      <c r="C11" s="2">
        <v>30000</v>
      </c>
      <c r="D11" s="2">
        <f t="shared" si="0"/>
        <v>30000</v>
      </c>
      <c r="E11" s="2">
        <f t="shared" si="1"/>
        <v>9060</v>
      </c>
      <c r="F11" s="2">
        <f t="shared" si="2"/>
        <v>468720</v>
      </c>
    </row>
    <row r="12" spans="1:6" ht="15" customHeight="1">
      <c r="A12" s="5" t="s">
        <v>48</v>
      </c>
      <c r="B12" s="5">
        <v>1</v>
      </c>
      <c r="C12" s="2">
        <v>30000</v>
      </c>
      <c r="D12" s="2">
        <f t="shared" si="0"/>
        <v>30000</v>
      </c>
      <c r="E12" s="2">
        <f t="shared" si="1"/>
        <v>9060</v>
      </c>
      <c r="F12" s="2">
        <f t="shared" si="2"/>
        <v>468720</v>
      </c>
    </row>
    <row r="13" spans="1:6">
      <c r="A13" s="7" t="s">
        <v>16</v>
      </c>
      <c r="B13" s="7">
        <f>SUM(B5:B12)</f>
        <v>9</v>
      </c>
      <c r="C13" s="6">
        <f>SUM(C5:C12)</f>
        <v>365000</v>
      </c>
      <c r="D13" s="6">
        <f>SUM(D5:D12)</f>
        <v>405000</v>
      </c>
      <c r="E13" s="6">
        <f>SUM(E5:E12)</f>
        <v>122310</v>
      </c>
      <c r="F13" s="6">
        <f>SUM(F5:F12)</f>
        <v>6327720</v>
      </c>
    </row>
    <row r="14" spans="1:6">
      <c r="C14" s="3"/>
      <c r="D14" s="3"/>
      <c r="E14" s="3"/>
      <c r="F14" s="3"/>
    </row>
    <row r="15" spans="1:6">
      <c r="A15" s="77" t="s">
        <v>20</v>
      </c>
      <c r="B15" s="77"/>
      <c r="C15" s="77"/>
      <c r="D15" s="77"/>
      <c r="E15" s="77"/>
      <c r="F15" s="77"/>
    </row>
    <row r="16" spans="1:6" ht="30">
      <c r="A16" s="9" t="s">
        <v>6</v>
      </c>
      <c r="B16" s="8" t="s">
        <v>17</v>
      </c>
      <c r="C16" s="9" t="s">
        <v>18</v>
      </c>
      <c r="D16" s="9" t="s">
        <v>19</v>
      </c>
      <c r="E16" s="9" t="s">
        <v>7</v>
      </c>
      <c r="F16" s="9" t="s">
        <v>8</v>
      </c>
    </row>
    <row r="17" spans="1:6">
      <c r="A17" s="1" t="s">
        <v>21</v>
      </c>
      <c r="B17" s="1">
        <v>1</v>
      </c>
      <c r="C17" s="2">
        <v>29000</v>
      </c>
      <c r="D17" s="2">
        <f>B17*C17</f>
        <v>29000</v>
      </c>
      <c r="E17" s="2">
        <f>D17*30.2%</f>
        <v>8758</v>
      </c>
      <c r="F17" s="2">
        <f>(D17+E17)*12</f>
        <v>453096</v>
      </c>
    </row>
    <row r="18" spans="1:6">
      <c r="A18" s="1" t="s">
        <v>22</v>
      </c>
      <c r="B18" s="1">
        <v>1</v>
      </c>
      <c r="C18" s="2">
        <v>35000</v>
      </c>
      <c r="D18" s="2">
        <f t="shared" ref="D18:D21" si="3">B18*C18</f>
        <v>35000</v>
      </c>
      <c r="E18" s="2">
        <f t="shared" ref="E18:E21" si="4">D18*30.2%</f>
        <v>10570</v>
      </c>
      <c r="F18" s="2">
        <f t="shared" ref="F18:F21" si="5">(D18+E18)*12</f>
        <v>546840</v>
      </c>
    </row>
    <row r="19" spans="1:6">
      <c r="A19" s="1" t="s">
        <v>23</v>
      </c>
      <c r="B19" s="1">
        <v>1</v>
      </c>
      <c r="C19" s="2">
        <v>35000</v>
      </c>
      <c r="D19" s="2">
        <f t="shared" si="3"/>
        <v>35000</v>
      </c>
      <c r="E19" s="2">
        <f t="shared" si="4"/>
        <v>10570</v>
      </c>
      <c r="F19" s="2">
        <f t="shared" si="5"/>
        <v>546840</v>
      </c>
    </row>
    <row r="20" spans="1:6">
      <c r="A20" s="1" t="s">
        <v>24</v>
      </c>
      <c r="B20" s="1">
        <v>3</v>
      </c>
      <c r="C20" s="2">
        <v>20000</v>
      </c>
      <c r="D20" s="2">
        <f t="shared" si="3"/>
        <v>60000</v>
      </c>
      <c r="E20" s="2">
        <f t="shared" si="4"/>
        <v>18120</v>
      </c>
      <c r="F20" s="2">
        <f t="shared" si="5"/>
        <v>937440</v>
      </c>
    </row>
    <row r="21" spans="1:6">
      <c r="A21" s="1" t="s">
        <v>25</v>
      </c>
      <c r="B21" s="1">
        <v>3</v>
      </c>
      <c r="C21" s="2">
        <v>20000</v>
      </c>
      <c r="D21" s="2">
        <f t="shared" si="3"/>
        <v>60000</v>
      </c>
      <c r="E21" s="2">
        <f t="shared" si="4"/>
        <v>18120</v>
      </c>
      <c r="F21" s="2">
        <f t="shared" si="5"/>
        <v>937440</v>
      </c>
    </row>
    <row r="22" spans="1:6">
      <c r="A22" s="7" t="s">
        <v>16</v>
      </c>
      <c r="B22" s="7">
        <f>SUM(B17:B21)</f>
        <v>9</v>
      </c>
      <c r="C22" s="6">
        <f>SUM(C17:C21)</f>
        <v>139000</v>
      </c>
      <c r="D22" s="6">
        <f>SUM(D17:D21)</f>
        <v>219000</v>
      </c>
      <c r="E22" s="6">
        <f>SUM(E17:E21)</f>
        <v>66138</v>
      </c>
      <c r="F22" s="6">
        <f>SUM(F17:F21)</f>
        <v>3421656</v>
      </c>
    </row>
    <row r="24" spans="1:6">
      <c r="F24" s="3"/>
    </row>
  </sheetData>
  <mergeCells count="3">
    <mergeCell ref="A3:F3"/>
    <mergeCell ref="A15:F15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opLeftCell="C1" workbookViewId="0">
      <selection activeCell="C21" sqref="C21"/>
    </sheetView>
  </sheetViews>
  <sheetFormatPr defaultRowHeight="15"/>
  <cols>
    <col min="1" max="1" width="32.7109375" style="16" customWidth="1"/>
    <col min="2" max="12" width="18.7109375" style="16" customWidth="1"/>
    <col min="13" max="16384" width="9.140625" style="16"/>
  </cols>
  <sheetData>
    <row r="1" spans="1:14" ht="26.2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5"/>
      <c r="N1" s="15"/>
    </row>
    <row r="2" spans="1:14" ht="26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4" s="18" customFormat="1" ht="26.25" customHeight="1">
      <c r="A3" s="79" t="s">
        <v>37</v>
      </c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3" t="s">
        <v>51</v>
      </c>
      <c r="L3" s="84" t="s">
        <v>54</v>
      </c>
    </row>
    <row r="4" spans="1:14" s="18" customFormat="1" ht="26.25" customHeight="1">
      <c r="A4" s="80"/>
      <c r="B4" s="85" t="s">
        <v>39</v>
      </c>
      <c r="C4" s="85"/>
      <c r="D4" s="85"/>
      <c r="E4" s="86">
        <v>12</v>
      </c>
      <c r="F4" s="86"/>
      <c r="G4" s="86"/>
      <c r="H4" s="86">
        <v>16</v>
      </c>
      <c r="I4" s="86"/>
      <c r="J4" s="86"/>
      <c r="K4" s="83"/>
      <c r="L4" s="84"/>
    </row>
    <row r="5" spans="1:14" s="18" customFormat="1" ht="31.5">
      <c r="A5" s="81"/>
      <c r="B5" s="19" t="s">
        <v>49</v>
      </c>
      <c r="C5" s="20" t="s">
        <v>50</v>
      </c>
      <c r="D5" s="20" t="s">
        <v>52</v>
      </c>
      <c r="E5" s="19" t="s">
        <v>49</v>
      </c>
      <c r="F5" s="20" t="s">
        <v>50</v>
      </c>
      <c r="G5" s="20" t="s">
        <v>52</v>
      </c>
      <c r="H5" s="19" t="s">
        <v>49</v>
      </c>
      <c r="I5" s="20" t="s">
        <v>50</v>
      </c>
      <c r="J5" s="20" t="s">
        <v>52</v>
      </c>
      <c r="K5" s="83"/>
      <c r="L5" s="84"/>
      <c r="M5" s="21"/>
    </row>
    <row r="6" spans="1:14" s="18" customFormat="1" ht="15.75">
      <c r="A6" s="22" t="s">
        <v>38</v>
      </c>
      <c r="B6" s="22">
        <v>500</v>
      </c>
      <c r="C6" s="23">
        <v>6000</v>
      </c>
      <c r="D6" s="23">
        <v>6000</v>
      </c>
      <c r="E6" s="22">
        <v>500</v>
      </c>
      <c r="F6" s="23">
        <v>6000</v>
      </c>
      <c r="G6" s="23">
        <v>6000</v>
      </c>
      <c r="H6" s="22">
        <v>500</v>
      </c>
      <c r="I6" s="23">
        <v>6000</v>
      </c>
      <c r="J6" s="23">
        <v>6000</v>
      </c>
      <c r="K6" s="23">
        <f>C6+F6+I6</f>
        <v>18000</v>
      </c>
      <c r="L6" s="23">
        <f>D6+G6+J6</f>
        <v>18000</v>
      </c>
    </row>
    <row r="7" spans="1:14" s="18" customFormat="1" ht="15.75">
      <c r="A7" s="22" t="s">
        <v>44</v>
      </c>
      <c r="B7" s="22">
        <v>500</v>
      </c>
      <c r="C7" s="23">
        <v>6000</v>
      </c>
      <c r="D7" s="23">
        <v>6000</v>
      </c>
      <c r="E7" s="22">
        <v>500</v>
      </c>
      <c r="F7" s="23">
        <v>6000</v>
      </c>
      <c r="G7" s="23">
        <v>6000</v>
      </c>
      <c r="H7" s="22">
        <v>500</v>
      </c>
      <c r="I7" s="23">
        <v>6000</v>
      </c>
      <c r="J7" s="23">
        <v>6000</v>
      </c>
      <c r="K7" s="23">
        <f t="shared" ref="K7:K11" si="0">C7+F7+I7</f>
        <v>18000</v>
      </c>
      <c r="L7" s="23">
        <f t="shared" ref="L7:L10" si="1">D7+G7+J7</f>
        <v>18000</v>
      </c>
    </row>
    <row r="8" spans="1:14" s="18" customFormat="1" ht="15.75">
      <c r="A8" s="22" t="s">
        <v>41</v>
      </c>
      <c r="B8" s="22">
        <v>703</v>
      </c>
      <c r="C8" s="23">
        <f>703*12</f>
        <v>8436</v>
      </c>
      <c r="D8" s="23">
        <v>8436</v>
      </c>
      <c r="E8" s="23">
        <v>1154.25</v>
      </c>
      <c r="F8" s="23">
        <f>E8*12</f>
        <v>13851</v>
      </c>
      <c r="G8" s="23">
        <v>13851</v>
      </c>
      <c r="H8" s="23">
        <v>0</v>
      </c>
      <c r="I8" s="23">
        <v>0</v>
      </c>
      <c r="J8" s="24">
        <v>0</v>
      </c>
      <c r="K8" s="23">
        <f t="shared" si="0"/>
        <v>22287</v>
      </c>
      <c r="L8" s="23">
        <f t="shared" si="1"/>
        <v>22287</v>
      </c>
    </row>
    <row r="9" spans="1:14" s="18" customFormat="1" ht="15.75">
      <c r="A9" s="22" t="s">
        <v>42</v>
      </c>
      <c r="B9" s="25" t="s">
        <v>55</v>
      </c>
      <c r="C9" s="23">
        <f>1000*4+600*8</f>
        <v>8800</v>
      </c>
      <c r="D9" s="23">
        <v>12100</v>
      </c>
      <c r="E9" s="25" t="s">
        <v>56</v>
      </c>
      <c r="F9" s="23">
        <f>1000*4+900*8</f>
        <v>11200</v>
      </c>
      <c r="G9" s="23">
        <v>15400</v>
      </c>
      <c r="H9" s="25" t="s">
        <v>55</v>
      </c>
      <c r="I9" s="23">
        <f>1000*4+600*8</f>
        <v>8800</v>
      </c>
      <c r="J9" s="23">
        <v>12100</v>
      </c>
      <c r="K9" s="23">
        <f t="shared" si="0"/>
        <v>28800</v>
      </c>
      <c r="L9" s="23">
        <f t="shared" si="1"/>
        <v>39600</v>
      </c>
    </row>
    <row r="10" spans="1:14" s="18" customFormat="1" ht="15.75">
      <c r="A10" s="22" t="s">
        <v>43</v>
      </c>
      <c r="B10" s="22">
        <v>500</v>
      </c>
      <c r="C10" s="23">
        <v>6000</v>
      </c>
      <c r="D10" s="23">
        <v>6000</v>
      </c>
      <c r="E10" s="22">
        <v>500</v>
      </c>
      <c r="F10" s="23">
        <v>6000</v>
      </c>
      <c r="G10" s="23">
        <v>6000</v>
      </c>
      <c r="H10" s="22">
        <v>500</v>
      </c>
      <c r="I10" s="23">
        <v>6000</v>
      </c>
      <c r="J10" s="23">
        <v>6000</v>
      </c>
      <c r="K10" s="23">
        <f t="shared" si="0"/>
        <v>18000</v>
      </c>
      <c r="L10" s="23">
        <f t="shared" si="1"/>
        <v>18000</v>
      </c>
    </row>
    <row r="11" spans="1:14" s="29" customFormat="1" ht="18.75">
      <c r="A11" s="26" t="s">
        <v>16</v>
      </c>
      <c r="B11" s="27" t="s">
        <v>53</v>
      </c>
      <c r="C11" s="28">
        <f>SUM(C6:C10)</f>
        <v>35236</v>
      </c>
      <c r="D11" s="28">
        <f>SUM(D6:D10)</f>
        <v>38536</v>
      </c>
      <c r="E11" s="27" t="s">
        <v>53</v>
      </c>
      <c r="F11" s="28">
        <f>SUM(F6:F10)</f>
        <v>43051</v>
      </c>
      <c r="G11" s="28">
        <f>SUM(G6:G10)</f>
        <v>47251</v>
      </c>
      <c r="H11" s="27" t="s">
        <v>53</v>
      </c>
      <c r="I11" s="28">
        <f>SUM(I6:I10)</f>
        <v>26800</v>
      </c>
      <c r="J11" s="28">
        <f>SUM(J6:J10)</f>
        <v>30100</v>
      </c>
      <c r="K11" s="28">
        <f t="shared" si="0"/>
        <v>105087</v>
      </c>
      <c r="L11" s="28">
        <f>SUM(L6:L10)</f>
        <v>115887</v>
      </c>
    </row>
  </sheetData>
  <mergeCells count="8">
    <mergeCell ref="A3:A5"/>
    <mergeCell ref="A1:L1"/>
    <mergeCell ref="K3:K5"/>
    <mergeCell ref="L3:L5"/>
    <mergeCell ref="B4:D4"/>
    <mergeCell ref="E4:G4"/>
    <mergeCell ref="H4:J4"/>
    <mergeCell ref="B3:J3"/>
  </mergeCells>
  <pageMargins left="0.28000000000000003" right="0.26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расшифровка ФОТ</vt:lpstr>
      <vt:lpstr>провайдеры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2021-03-31T14:55:51Z</dcterms:modified>
</cp:coreProperties>
</file>